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06.2023" sheetId="2" r:id="rId1"/>
  </sheets>
  <definedNames>
    <definedName name="_xlnm.Print_Area" localSheetId="0">'на 01.06.2023'!$A$1:$D$63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" l="1"/>
  <c r="C34" i="2"/>
  <c r="B34" i="2"/>
  <c r="C33" i="2"/>
  <c r="B33" i="2"/>
  <c r="B32" i="2"/>
  <c r="C29" i="2" l="1"/>
  <c r="B29" i="2"/>
  <c r="C27" i="2"/>
  <c r="B27" i="2"/>
  <c r="B24" i="2"/>
  <c r="B23" i="2"/>
  <c r="C20" i="2"/>
  <c r="B18" i="2"/>
  <c r="C12" i="2"/>
  <c r="C10" i="2"/>
  <c r="B12" i="2" l="1"/>
  <c r="C18" i="2" l="1"/>
  <c r="C51" i="2" l="1"/>
  <c r="B49" i="2" l="1"/>
  <c r="B10" i="2"/>
  <c r="B50" i="2" l="1"/>
  <c r="C7" i="2" l="1"/>
  <c r="B7" i="2"/>
  <c r="C9" i="2" l="1"/>
  <c r="B51" i="2" l="1"/>
  <c r="B46" i="2"/>
  <c r="B30" i="2"/>
  <c r="B20" i="2"/>
  <c r="C54" i="2" l="1"/>
  <c r="C31" i="2" l="1"/>
  <c r="C47" i="2"/>
  <c r="B9" i="2" l="1"/>
  <c r="B45" i="2"/>
  <c r="D34" i="2"/>
  <c r="D56" i="2"/>
  <c r="B54" i="2"/>
  <c r="D53" i="2"/>
  <c r="C52" i="2"/>
  <c r="B52" i="2"/>
  <c r="D51" i="2"/>
  <c r="D50" i="2"/>
  <c r="D49" i="2"/>
  <c r="D48" i="2"/>
  <c r="B47" i="2"/>
  <c r="C45" i="2"/>
  <c r="C36" i="2"/>
  <c r="B36" i="2"/>
  <c r="D32" i="2"/>
  <c r="D30" i="2"/>
  <c r="D29" i="2"/>
  <c r="D28" i="2"/>
  <c r="D27" i="2"/>
  <c r="B25" i="2"/>
  <c r="D23" i="2"/>
  <c r="C21" i="2"/>
  <c r="B21" i="2"/>
  <c r="D20" i="2"/>
  <c r="C19" i="2"/>
  <c r="B19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25" i="2"/>
  <c r="C62" i="2" s="1"/>
  <c r="B31" i="2"/>
  <c r="B62" i="2" s="1"/>
  <c r="D33" i="2"/>
  <c r="K62" i="2" l="1"/>
  <c r="B63" i="2"/>
  <c r="K11" i="2"/>
  <c r="D31" i="2"/>
  <c r="K10" i="2"/>
  <c r="D25" i="2"/>
  <c r="C63" i="2" l="1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<sst xmlns="http://schemas.openxmlformats.org/spreadsheetml/2006/main" count="65" uniqueCount="65">
  <si>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</si>
  <si>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</si>
  <si>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</si>
  <si>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</si>
  <si>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</si>
  <si>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</si>
  <si>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</si>
  <si>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</si>
  <si>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</si>
  <si>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</si>
  <si>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</si>
  <si>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</si>
  <si>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</si>
  <si>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</si>
  <si>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</si>
  <si>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</si>
  <si>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</si>
  <si>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</si>
  <si>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</si>
  <si>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</si>
  <si>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</si>
  <si>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</si>
  <si>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</si>
  <si>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</si>
  <si>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</si>
  <si>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</si>
  <si>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</si>
  <si>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</si>
  <si>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</si>
  <si>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</si>
  <si>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</si>
  <si>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</si>
  <si>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</si>
  <si>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</si>
  <si>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</si>
  <si>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</si>
  <si>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</si>
  <si>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</si>
  <si>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</si>
  <si>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</si>
  <si>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</si>
  <si>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</si>
  <si>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</si>
  <si>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</si>
  <si>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</si>
  <si>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</si>
  <si>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</si>
  <si>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</si>
  <si>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</si>
  <si>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</si>
  <si>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</si>
  <si>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</si>
  <si>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</si>
  <si>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</si>
  <si>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</si>
  <si>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</si>
  <si>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</si>
  <si>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</si>
  <si>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</si>
  <si>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</si>
  <si>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</si>
  <si>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0111 "Резервные фонды"</t>
  </si>
  <si>
    <t>план на 2023 год</t>
  </si>
  <si>
    <t>Исполнено на 01.06.2023</t>
  </si>
  <si>
    <t>Информация об исполнении бюджета Михайловского мунципального образования за январь-май 2023 года по состоянию на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</si>
</sst>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165" fontId="7" fillId="4" borderId="16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2" borderId="3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topLeftCell="A11" zoomScale="75" zoomScaleNormal="75" zoomScaleSheetLayoutView="75" zoomScalePageLayoutView="70" workbookViewId="0">
      <selection activeCell="C7" sqref="C7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72" t="s">
        <v>64</v>
      </c>
      <c r="B1" s="72"/>
      <c r="C1" s="72"/>
      <c r="D1" s="72"/>
    </row>
    <row r="2" spans="1:11" ht="51" customHeight="1" x14ac:dyDescent="0.2">
      <c r="A2" s="73"/>
      <c r="B2" s="75" t="s">
        <v>0</v>
      </c>
      <c r="C2" s="76"/>
      <c r="D2" s="77"/>
    </row>
    <row r="3" spans="1:11" ht="52.5" customHeight="1" thickBot="1" x14ac:dyDescent="0.25">
      <c r="A3" s="74"/>
      <c r="B3" s="1" t="s">
        <v>62</v>
      </c>
      <c r="C3" s="2" t="s">
        <v>63</v>
      </c>
      <c r="D3" s="3" t="s">
        <v>1</v>
      </c>
      <c r="E3" s="4"/>
      <c r="F3" s="4"/>
    </row>
    <row r="4" spans="1:11" ht="21" thickBot="1" x14ac:dyDescent="0.25">
      <c r="A4" s="78" t="s">
        <v>2</v>
      </c>
      <c r="B4" s="79"/>
      <c r="C4" s="79"/>
      <c r="D4" s="79"/>
      <c r="E4" s="5"/>
      <c r="F4" s="5"/>
    </row>
    <row r="5" spans="1:11" s="7" customFormat="1" x14ac:dyDescent="0.3">
      <c r="A5" s="60" t="s">
        <v>3</v>
      </c>
      <c r="B5" s="61">
        <v>529853.69999999995</v>
      </c>
      <c r="C5" s="62">
        <v>179480.2</v>
      </c>
      <c r="D5" s="18">
        <f>C5/B5</f>
        <v>0.33873539054271024</v>
      </c>
      <c r="E5" s="6"/>
      <c r="F5" s="6"/>
    </row>
    <row r="6" spans="1:11" s="7" customFormat="1" x14ac:dyDescent="0.3">
      <c r="A6" s="63" t="s">
        <v>4</v>
      </c>
      <c r="B6" s="64">
        <v>74714.8</v>
      </c>
      <c r="C6" s="64">
        <v>26085.4</v>
      </c>
      <c r="D6" s="19">
        <f>C6/B6</f>
        <v>0.34913296963921475</v>
      </c>
      <c r="E6" s="6"/>
      <c r="F6" s="6"/>
    </row>
    <row r="7" spans="1:11" s="7" customFormat="1" ht="21" thickBot="1" x14ac:dyDescent="0.25">
      <c r="A7" s="65" t="s">
        <v>5</v>
      </c>
      <c r="B7" s="66">
        <f>B5-B6</f>
        <v>455138.89999999997</v>
      </c>
      <c r="C7" s="67">
        <f>C5-C6</f>
        <v>153394.80000000002</v>
      </c>
      <c r="D7" s="20">
        <f>C7/B7</f>
        <v>0.33702854227577567</v>
      </c>
      <c r="E7" s="8"/>
      <c r="F7" s="8"/>
    </row>
    <row r="8" spans="1:11" ht="21" thickBot="1" x14ac:dyDescent="0.25">
      <c r="A8" s="80"/>
      <c r="B8" s="81"/>
      <c r="C8" s="81"/>
      <c r="D8" s="81"/>
      <c r="E8" s="5"/>
      <c r="F8" s="5"/>
      <c r="K8" s="17"/>
    </row>
    <row r="9" spans="1:11" ht="26.25" customHeight="1" x14ac:dyDescent="0.2">
      <c r="A9" s="21" t="s">
        <v>6</v>
      </c>
      <c r="B9" s="22">
        <f>B10+B11+B12+B14+B15+B16+B17+B18</f>
        <v>39611.800000000003</v>
      </c>
      <c r="C9" s="23">
        <f>C10+C11+C12+C13+C18+C16+C14</f>
        <v>16951.249400000001</v>
      </c>
      <c r="D9" s="24">
        <f>C9/B9</f>
        <v>0.42793433774784279</v>
      </c>
      <c r="E9" s="9"/>
      <c r="F9" s="9"/>
    </row>
    <row r="10" spans="1:11" ht="40.5" customHeight="1" x14ac:dyDescent="0.2">
      <c r="A10" s="25" t="s">
        <v>7</v>
      </c>
      <c r="B10" s="26">
        <f>1853.1+559.6</f>
        <v>2412.6999999999998</v>
      </c>
      <c r="C10" s="27">
        <f>598.959+177.1979</f>
        <v>776.15689999999995</v>
      </c>
      <c r="D10" s="28">
        <f>C10/B10</f>
        <v>0.32169639822605378</v>
      </c>
      <c r="E10" s="9"/>
      <c r="F10" s="9"/>
      <c r="K10" s="70">
        <f>B9+B19+B21+B25+B31+B36+B39+B45+B47+B54+B57+B59-B11</f>
        <v>520009.69900000002</v>
      </c>
    </row>
    <row r="11" spans="1:11" ht="54.75" customHeight="1" x14ac:dyDescent="0.2">
      <c r="A11" s="25" t="s">
        <v>8</v>
      </c>
      <c r="B11" s="26">
        <v>891.9</v>
      </c>
      <c r="C11" s="69">
        <v>354.9</v>
      </c>
      <c r="D11" s="28">
        <f t="shared" ref="D11:D34" si="0">C11/B11</f>
        <v>0.39791456441305079</v>
      </c>
      <c r="E11" s="9"/>
      <c r="F11" s="9"/>
      <c r="K11" s="70">
        <f>C9+C19+C21+C25+C31+C36+C39+C45+C47+C54+C57+C59-C11</f>
        <v>127165.91230000001</v>
      </c>
    </row>
    <row r="12" spans="1:11" ht="60" customHeight="1" x14ac:dyDescent="0.2">
      <c r="A12" s="25" t="s">
        <v>9</v>
      </c>
      <c r="B12" s="26">
        <f>13846.1+60+40+4181.5+300+57+900.9+1571+25+400+500+856.4+1000</f>
        <v>23737.9</v>
      </c>
      <c r="C12" s="27">
        <f>4653.49+17.35+1380.964+46.895+5.465+6.4+449.824+7.662+30.9375+522.512</f>
        <v>7121.4994999999999</v>
      </c>
      <c r="D12" s="28">
        <f t="shared" si="0"/>
        <v>0.30000545541096724</v>
      </c>
      <c r="E12" s="9"/>
      <c r="F12" s="9"/>
    </row>
    <row r="13" spans="1:11" ht="1.5" hidden="1" customHeight="1" x14ac:dyDescent="0.2">
      <c r="A13" s="25" t="s">
        <v>10</v>
      </c>
      <c r="B13" s="26">
        <v>0</v>
      </c>
      <c r="C13" s="27">
        <v>0</v>
      </c>
      <c r="D13" s="28" t="e">
        <f t="shared" si="0"/>
        <v>#DIV/0!</v>
      </c>
      <c r="E13" s="9"/>
      <c r="F13" s="9"/>
    </row>
    <row r="14" spans="1:11" ht="27" customHeight="1" x14ac:dyDescent="0.2">
      <c r="A14" s="29" t="s">
        <v>11</v>
      </c>
      <c r="B14" s="30">
        <v>0.7</v>
      </c>
      <c r="C14" s="31">
        <v>0</v>
      </c>
      <c r="D14" s="28">
        <v>0</v>
      </c>
      <c r="E14" s="9"/>
      <c r="F14" s="9"/>
    </row>
    <row r="15" spans="1:11" ht="57" customHeight="1" x14ac:dyDescent="0.2">
      <c r="A15" s="29" t="s">
        <v>12</v>
      </c>
      <c r="B15" s="30">
        <v>0</v>
      </c>
      <c r="C15" s="31">
        <v>0</v>
      </c>
      <c r="D15" s="28">
        <v>0</v>
      </c>
      <c r="E15" s="9"/>
      <c r="F15" s="9"/>
    </row>
    <row r="16" spans="1:11" ht="27" customHeight="1" x14ac:dyDescent="0.2">
      <c r="A16" s="29" t="s">
        <v>13</v>
      </c>
      <c r="B16" s="30">
        <v>0</v>
      </c>
      <c r="C16" s="31">
        <v>0</v>
      </c>
      <c r="D16" s="28">
        <v>0</v>
      </c>
      <c r="E16" s="9"/>
      <c r="F16" s="9"/>
    </row>
    <row r="17" spans="1:6" ht="25.5" customHeight="1" x14ac:dyDescent="0.2">
      <c r="A17" s="29" t="s">
        <v>61</v>
      </c>
      <c r="B17" s="30">
        <v>10</v>
      </c>
      <c r="C17" s="31">
        <v>0</v>
      </c>
      <c r="D17" s="28">
        <v>0</v>
      </c>
      <c r="E17" s="9"/>
      <c r="F17" s="9"/>
    </row>
    <row r="18" spans="1:6" ht="24.75" customHeight="1" x14ac:dyDescent="0.2">
      <c r="A18" s="25" t="s">
        <v>14</v>
      </c>
      <c r="B18" s="26">
        <f>130+100+15+50+5+246+50+11962.4+0.2</f>
        <v>12558.6</v>
      </c>
      <c r="C18" s="27">
        <f>30+4.5+8664.193</f>
        <v>8698.6929999999993</v>
      </c>
      <c r="D18" s="28">
        <f t="shared" si="0"/>
        <v>0.6926483047473444</v>
      </c>
      <c r="E18" s="9"/>
      <c r="F18" s="9"/>
    </row>
    <row r="19" spans="1:6" ht="22.5" customHeight="1" x14ac:dyDescent="0.2">
      <c r="A19" s="32" t="s">
        <v>15</v>
      </c>
      <c r="B19" s="33">
        <f>B20</f>
        <v>1009.3000000000001</v>
      </c>
      <c r="C19" s="34">
        <f>C20</f>
        <v>399.15089999999998</v>
      </c>
      <c r="D19" s="35">
        <f>C19/B19</f>
        <v>0.39547300108986422</v>
      </c>
      <c r="E19" s="9"/>
      <c r="F19" s="9" t="s">
        <v>16</v>
      </c>
    </row>
    <row r="20" spans="1:6" ht="20.25" customHeight="1" x14ac:dyDescent="0.2">
      <c r="A20" s="36" t="s">
        <v>17</v>
      </c>
      <c r="B20" s="37">
        <f>775.2+234.1</f>
        <v>1009.3000000000001</v>
      </c>
      <c r="C20" s="38">
        <f>310.1719+88.979</f>
        <v>399.15089999999998</v>
      </c>
      <c r="D20" s="28">
        <f t="shared" si="0"/>
        <v>0.39547300108986422</v>
      </c>
      <c r="E20" s="9"/>
      <c r="F20" s="9"/>
    </row>
    <row r="21" spans="1:6" ht="40.5" customHeight="1" x14ac:dyDescent="0.2">
      <c r="A21" s="32" t="s">
        <v>18</v>
      </c>
      <c r="B21" s="33">
        <f>B22+B23+B24</f>
        <v>690</v>
      </c>
      <c r="C21" s="34">
        <f>C22+C23+C24</f>
        <v>121.8</v>
      </c>
      <c r="D21" s="35">
        <f>C21/B21</f>
        <v>0.17652173913043478</v>
      </c>
      <c r="E21" s="9"/>
      <c r="F21" s="9"/>
    </row>
    <row r="22" spans="1:6" ht="30.75" customHeight="1" x14ac:dyDescent="0.2">
      <c r="A22" s="39" t="s">
        <v>19</v>
      </c>
      <c r="B22" s="40">
        <v>300</v>
      </c>
      <c r="C22" s="41">
        <v>0</v>
      </c>
      <c r="D22" s="28">
        <v>0</v>
      </c>
      <c r="E22" s="9"/>
      <c r="F22" s="9"/>
    </row>
    <row r="23" spans="1:6" ht="40.5" customHeight="1" x14ac:dyDescent="0.2">
      <c r="A23" s="36" t="s">
        <v>20</v>
      </c>
      <c r="B23" s="37">
        <f>251.8+18.2+30</f>
        <v>300</v>
      </c>
      <c r="C23" s="38">
        <v>121.8</v>
      </c>
      <c r="D23" s="28">
        <f t="shared" si="0"/>
        <v>0.40599999999999997</v>
      </c>
      <c r="E23" s="9"/>
      <c r="F23" s="9"/>
    </row>
    <row r="24" spans="1:6" ht="38.25" customHeight="1" x14ac:dyDescent="0.2">
      <c r="A24" s="36" t="s">
        <v>21</v>
      </c>
      <c r="B24" s="37">
        <f>5+55+30</f>
        <v>90</v>
      </c>
      <c r="C24" s="38">
        <v>0</v>
      </c>
      <c r="D24" s="28">
        <v>0</v>
      </c>
      <c r="E24" s="9"/>
      <c r="F24" s="9"/>
    </row>
    <row r="25" spans="1:6" ht="23.25" customHeight="1" x14ac:dyDescent="0.2">
      <c r="A25" s="32" t="s">
        <v>22</v>
      </c>
      <c r="B25" s="42">
        <f>B26+B27+B28+B29+B30</f>
        <v>154136.29999999999</v>
      </c>
      <c r="C25" s="34">
        <f>C27+C28+C29+C30+C26</f>
        <v>10884.821000000002</v>
      </c>
      <c r="D25" s="35">
        <f>C25/B25</f>
        <v>7.0618154192101421E-2</v>
      </c>
      <c r="E25" s="9"/>
      <c r="F25" s="9"/>
    </row>
    <row r="26" spans="1:6" ht="23.25" customHeight="1" x14ac:dyDescent="0.2">
      <c r="A26" s="36" t="s">
        <v>23</v>
      </c>
      <c r="B26" s="43">
        <v>0</v>
      </c>
      <c r="C26" s="44">
        <v>0</v>
      </c>
      <c r="D26" s="28">
        <v>0</v>
      </c>
      <c r="E26" s="9"/>
      <c r="F26" s="9"/>
    </row>
    <row r="27" spans="1:6" ht="23.25" customHeight="1" x14ac:dyDescent="0.2">
      <c r="A27" s="36" t="s">
        <v>24</v>
      </c>
      <c r="B27" s="37">
        <f>270+270+60</f>
        <v>600</v>
      </c>
      <c r="C27" s="38">
        <f>97.175+15.505</f>
        <v>112.67999999999999</v>
      </c>
      <c r="D27" s="28">
        <f t="shared" si="0"/>
        <v>0.18779999999999999</v>
      </c>
      <c r="E27" s="9"/>
      <c r="F27" s="9"/>
    </row>
    <row r="28" spans="1:6" ht="21.75" customHeight="1" x14ac:dyDescent="0.2">
      <c r="A28" s="36" t="s">
        <v>25</v>
      </c>
      <c r="B28" s="37">
        <v>1000</v>
      </c>
      <c r="C28" s="38">
        <v>342.36900000000003</v>
      </c>
      <c r="D28" s="28">
        <f t="shared" si="0"/>
        <v>0.34236900000000003</v>
      </c>
      <c r="E28" s="9"/>
      <c r="F28" s="9"/>
    </row>
    <row r="29" spans="1:6" ht="21" customHeight="1" x14ac:dyDescent="0.2">
      <c r="A29" s="36" t="s">
        <v>26</v>
      </c>
      <c r="B29" s="37">
        <f>25838.63+50+1100+150+2657.67+116085+6110</f>
        <v>151991.29999999999</v>
      </c>
      <c r="C29" s="38">
        <f>4296.052+23.92+6109.8</f>
        <v>10429.772000000001</v>
      </c>
      <c r="D29" s="28">
        <f t="shared" si="0"/>
        <v>6.8620848693313377E-2</v>
      </c>
      <c r="E29" s="9"/>
      <c r="F29" s="9"/>
    </row>
    <row r="30" spans="1:6" x14ac:dyDescent="0.2">
      <c r="A30" s="36" t="s">
        <v>27</v>
      </c>
      <c r="B30" s="37">
        <f>410+135</f>
        <v>545</v>
      </c>
      <c r="C30" s="38">
        <v>0</v>
      </c>
      <c r="D30" s="28">
        <f t="shared" si="0"/>
        <v>0</v>
      </c>
      <c r="E30" s="9"/>
      <c r="F30" s="9"/>
    </row>
    <row r="31" spans="1:6" ht="24.75" customHeight="1" x14ac:dyDescent="0.2">
      <c r="A31" s="32" t="s">
        <v>28</v>
      </c>
      <c r="B31" s="42">
        <f>B32+B33+B34</f>
        <v>268711.69900000002</v>
      </c>
      <c r="C31" s="34">
        <f>C32+C33+C34</f>
        <v>74619.241000000009</v>
      </c>
      <c r="D31" s="35">
        <f>C31/B31</f>
        <v>0.27769256522024371</v>
      </c>
      <c r="E31" s="9"/>
      <c r="F31" s="9"/>
    </row>
    <row r="32" spans="1:6" x14ac:dyDescent="0.2">
      <c r="A32" s="36" t="s">
        <v>29</v>
      </c>
      <c r="B32" s="45">
        <f>530+100</f>
        <v>630</v>
      </c>
      <c r="C32" s="38">
        <v>0</v>
      </c>
      <c r="D32" s="28">
        <f t="shared" si="0"/>
        <v>0</v>
      </c>
      <c r="E32" s="9"/>
      <c r="F32" s="9"/>
    </row>
    <row r="33" spans="1:6" x14ac:dyDescent="0.2">
      <c r="A33" s="36" t="s">
        <v>30</v>
      </c>
      <c r="B33" s="45">
        <f>1500+533+1450.8+4277.104+216018.995+12875.6+936.8</f>
        <v>237592.299</v>
      </c>
      <c r="C33" s="38">
        <f>60472.296+11239.1</f>
        <v>71711.396000000008</v>
      </c>
      <c r="D33" s="28">
        <f t="shared" si="0"/>
        <v>0.30182542238037779</v>
      </c>
      <c r="E33" s="9"/>
      <c r="F33" s="9"/>
    </row>
    <row r="34" spans="1:6" x14ac:dyDescent="0.2">
      <c r="A34" s="36" t="s">
        <v>31</v>
      </c>
      <c r="B34" s="45">
        <f>1000+600+400+1000+1000+18096.4+200+200+1000+2900+1561.085+1500+1031.915</f>
        <v>30489.4</v>
      </c>
      <c r="C34" s="38">
        <f>58.96+1020.408+74.75+117.4+1189.589+121.741+324.997</f>
        <v>2907.8449999999998</v>
      </c>
      <c r="D34" s="28">
        <f t="shared" si="0"/>
        <v>9.5372326119897391E-2</v>
      </c>
      <c r="E34" s="9"/>
      <c r="F34" s="9"/>
    </row>
    <row r="35" spans="1:6" x14ac:dyDescent="0.2">
      <c r="A35" s="36" t="s">
        <v>32</v>
      </c>
      <c r="B35" s="46">
        <v>0</v>
      </c>
      <c r="C35" s="44">
        <v>0</v>
      </c>
      <c r="D35" s="28">
        <v>0</v>
      </c>
      <c r="E35" s="9"/>
      <c r="F35" s="9"/>
    </row>
    <row r="36" spans="1:6" ht="28.5" customHeight="1" x14ac:dyDescent="0.2">
      <c r="A36" s="32" t="s">
        <v>33</v>
      </c>
      <c r="B36" s="42">
        <f>B37</f>
        <v>0</v>
      </c>
      <c r="C36" s="34">
        <f>C37</f>
        <v>0</v>
      </c>
      <c r="D36" s="35">
        <v>0</v>
      </c>
      <c r="E36" s="9"/>
      <c r="F36" s="9"/>
    </row>
    <row r="37" spans="1:6" ht="29.25" customHeight="1" x14ac:dyDescent="0.2">
      <c r="A37" s="36" t="s">
        <v>34</v>
      </c>
      <c r="B37" s="45">
        <v>0</v>
      </c>
      <c r="C37" s="38">
        <v>0</v>
      </c>
      <c r="D37" s="28">
        <v>0</v>
      </c>
      <c r="E37" s="9"/>
      <c r="F37" s="9"/>
    </row>
    <row r="38" spans="1:6" ht="44.25" customHeight="1" x14ac:dyDescent="0.2">
      <c r="A38" s="36" t="s">
        <v>35</v>
      </c>
      <c r="B38" s="45">
        <v>0</v>
      </c>
      <c r="C38" s="38">
        <v>0</v>
      </c>
      <c r="D38" s="28">
        <v>0</v>
      </c>
      <c r="E38" s="9"/>
      <c r="F38" s="9"/>
    </row>
    <row r="39" spans="1:6" ht="27.75" customHeight="1" x14ac:dyDescent="0.2">
      <c r="A39" s="32" t="s">
        <v>36</v>
      </c>
      <c r="B39" s="42">
        <v>0</v>
      </c>
      <c r="C39" s="34">
        <v>0</v>
      </c>
      <c r="D39" s="35">
        <v>0</v>
      </c>
      <c r="E39" s="9"/>
      <c r="F39" s="9"/>
    </row>
    <row r="40" spans="1:6" ht="23.25" customHeight="1" x14ac:dyDescent="0.2">
      <c r="A40" s="36" t="s">
        <v>37</v>
      </c>
      <c r="B40" s="45">
        <v>0</v>
      </c>
      <c r="C40" s="38">
        <v>0</v>
      </c>
      <c r="D40" s="47">
        <v>0</v>
      </c>
      <c r="E40" s="9"/>
      <c r="F40" s="9"/>
    </row>
    <row r="41" spans="1:6" ht="23.25" customHeight="1" x14ac:dyDescent="0.2">
      <c r="A41" s="36" t="s">
        <v>38</v>
      </c>
      <c r="B41" s="45">
        <v>0</v>
      </c>
      <c r="C41" s="38">
        <v>0</v>
      </c>
      <c r="D41" s="47">
        <v>0</v>
      </c>
      <c r="E41" s="9"/>
      <c r="F41" s="9"/>
    </row>
    <row r="42" spans="1:6" ht="23.25" customHeight="1" x14ac:dyDescent="0.2">
      <c r="A42" s="36" t="s">
        <v>39</v>
      </c>
      <c r="B42" s="45">
        <v>0</v>
      </c>
      <c r="C42" s="38">
        <v>0</v>
      </c>
      <c r="D42" s="47">
        <v>0</v>
      </c>
      <c r="E42" s="9"/>
      <c r="F42" s="9"/>
    </row>
    <row r="43" spans="1:6" ht="36" customHeight="1" x14ac:dyDescent="0.2">
      <c r="A43" s="36" t="s">
        <v>40</v>
      </c>
      <c r="B43" s="45">
        <v>0</v>
      </c>
      <c r="C43" s="38">
        <v>0</v>
      </c>
      <c r="D43" s="47">
        <v>0</v>
      </c>
      <c r="E43" s="9"/>
      <c r="F43" s="9"/>
    </row>
    <row r="44" spans="1:6" ht="30" customHeight="1" x14ac:dyDescent="0.2">
      <c r="A44" s="36" t="s">
        <v>41</v>
      </c>
      <c r="B44" s="45">
        <v>0</v>
      </c>
      <c r="C44" s="38">
        <v>0</v>
      </c>
      <c r="D44" s="47">
        <v>0</v>
      </c>
      <c r="E44" s="9"/>
      <c r="F44" s="9"/>
    </row>
    <row r="45" spans="1:6" x14ac:dyDescent="0.2">
      <c r="A45" s="32" t="s">
        <v>42</v>
      </c>
      <c r="B45" s="42">
        <f>B46</f>
        <v>52127</v>
      </c>
      <c r="C45" s="34">
        <f>C46</f>
        <v>21630</v>
      </c>
      <c r="D45" s="35">
        <f t="shared" ref="D45:D53" si="1">C45/B45</f>
        <v>0.41494810750666639</v>
      </c>
      <c r="E45" s="9"/>
      <c r="F45" s="9"/>
    </row>
    <row r="46" spans="1:6" x14ac:dyDescent="0.2">
      <c r="A46" s="36" t="s">
        <v>43</v>
      </c>
      <c r="B46" s="45">
        <f>37232.1+4880.6+10014.3</f>
        <v>52127</v>
      </c>
      <c r="C46" s="38">
        <f>15450+2030+4150</f>
        <v>21630</v>
      </c>
      <c r="D46" s="28">
        <f t="shared" si="1"/>
        <v>0.41494810750666639</v>
      </c>
      <c r="E46" s="9"/>
      <c r="F46" s="9"/>
    </row>
    <row r="47" spans="1:6" x14ac:dyDescent="0.2">
      <c r="A47" s="32" t="s">
        <v>44</v>
      </c>
      <c r="B47" s="42">
        <f>B48+B49+B50+B51</f>
        <v>4215.5</v>
      </c>
      <c r="C47" s="34">
        <f>C48+C49+C50+C51</f>
        <v>2875.9100000000003</v>
      </c>
      <c r="D47" s="35">
        <f t="shared" si="1"/>
        <v>0.6822227493772981</v>
      </c>
      <c r="E47" s="9"/>
      <c r="F47" s="9"/>
    </row>
    <row r="48" spans="1:6" x14ac:dyDescent="0.2">
      <c r="A48" s="36" t="s">
        <v>45</v>
      </c>
      <c r="B48" s="45">
        <v>1989.3</v>
      </c>
      <c r="C48" s="38">
        <v>785.28499999999997</v>
      </c>
      <c r="D48" s="28">
        <f t="shared" si="1"/>
        <v>0.39475443623385109</v>
      </c>
      <c r="E48" s="9"/>
      <c r="F48" s="9"/>
    </row>
    <row r="49" spans="1:11" x14ac:dyDescent="0.2">
      <c r="A49" s="36" t="s">
        <v>46</v>
      </c>
      <c r="B49" s="45">
        <f>544.2+10</f>
        <v>554.20000000000005</v>
      </c>
      <c r="C49" s="38">
        <v>544.20000000000005</v>
      </c>
      <c r="D49" s="28">
        <f t="shared" si="1"/>
        <v>0.98195597257307832</v>
      </c>
      <c r="E49" s="9"/>
      <c r="F49" s="9"/>
    </row>
    <row r="50" spans="1:11" x14ac:dyDescent="0.2">
      <c r="A50" s="36" t="s">
        <v>47</v>
      </c>
      <c r="B50" s="45">
        <f>1512</f>
        <v>1512</v>
      </c>
      <c r="C50" s="38">
        <v>1512</v>
      </c>
      <c r="D50" s="28">
        <f>C50/B50</f>
        <v>1</v>
      </c>
      <c r="E50" s="9"/>
      <c r="F50" s="9"/>
    </row>
    <row r="51" spans="1:11" ht="34.5" customHeight="1" x14ac:dyDescent="0.2">
      <c r="A51" s="36" t="s">
        <v>48</v>
      </c>
      <c r="B51" s="45">
        <f>100+60</f>
        <v>160</v>
      </c>
      <c r="C51" s="38">
        <f>20+14.425</f>
        <v>34.424999999999997</v>
      </c>
      <c r="D51" s="28">
        <f t="shared" si="1"/>
        <v>0.21515624999999999</v>
      </c>
      <c r="E51" s="9"/>
      <c r="F51" s="9"/>
    </row>
    <row r="52" spans="1:11" x14ac:dyDescent="0.2">
      <c r="A52" s="32" t="s">
        <v>49</v>
      </c>
      <c r="B52" s="42">
        <f>B53</f>
        <v>12045.4</v>
      </c>
      <c r="C52" s="34">
        <f>C53</f>
        <v>5112.8999999999996</v>
      </c>
      <c r="D52" s="35">
        <f t="shared" si="1"/>
        <v>0.42446909193551063</v>
      </c>
      <c r="E52" s="9"/>
      <c r="F52" s="9"/>
    </row>
    <row r="53" spans="1:11" x14ac:dyDescent="0.2">
      <c r="A53" s="36" t="s">
        <v>50</v>
      </c>
      <c r="B53" s="45">
        <v>12045.4</v>
      </c>
      <c r="C53" s="68">
        <v>5112.8999999999996</v>
      </c>
      <c r="D53" s="28">
        <f t="shared" si="1"/>
        <v>0.42446909193551063</v>
      </c>
      <c r="E53" s="9"/>
      <c r="F53" s="9"/>
      <c r="K53" s="17"/>
    </row>
    <row r="54" spans="1:11" ht="29.25" customHeight="1" x14ac:dyDescent="0.2">
      <c r="A54" s="32" t="s">
        <v>51</v>
      </c>
      <c r="B54" s="42">
        <f>B56</f>
        <v>400</v>
      </c>
      <c r="C54" s="34">
        <f>C56</f>
        <v>38.64</v>
      </c>
      <c r="D54" s="35">
        <f>C54/B54</f>
        <v>9.6600000000000005E-2</v>
      </c>
      <c r="E54" s="9"/>
      <c r="F54" s="9"/>
    </row>
    <row r="55" spans="1:11" ht="23.25" customHeight="1" x14ac:dyDescent="0.2">
      <c r="A55" s="36" t="s">
        <v>52</v>
      </c>
      <c r="B55" s="37">
        <v>0</v>
      </c>
      <c r="C55" s="37">
        <v>0</v>
      </c>
      <c r="D55" s="28">
        <v>0</v>
      </c>
      <c r="E55" s="9"/>
      <c r="F55" s="9"/>
    </row>
    <row r="56" spans="1:11" ht="26.25" customHeight="1" x14ac:dyDescent="0.2">
      <c r="A56" s="36" t="s">
        <v>53</v>
      </c>
      <c r="B56" s="37">
        <v>400</v>
      </c>
      <c r="C56" s="37">
        <v>38.64</v>
      </c>
      <c r="D56" s="28">
        <f>C56/B56</f>
        <v>9.6600000000000005E-2</v>
      </c>
      <c r="E56" s="9"/>
      <c r="F56" s="9"/>
    </row>
    <row r="57" spans="1:11" ht="45" customHeight="1" x14ac:dyDescent="0.2">
      <c r="A57" s="32" t="s">
        <v>54</v>
      </c>
      <c r="B57" s="48">
        <v>0</v>
      </c>
      <c r="C57" s="33">
        <v>0</v>
      </c>
      <c r="D57" s="35">
        <v>0</v>
      </c>
      <c r="E57" s="9"/>
      <c r="F57" s="9"/>
    </row>
    <row r="58" spans="1:11" ht="37.5" customHeight="1" x14ac:dyDescent="0.2">
      <c r="A58" s="36" t="s">
        <v>55</v>
      </c>
      <c r="B58" s="49">
        <v>0</v>
      </c>
      <c r="C58" s="37">
        <v>0</v>
      </c>
      <c r="D58" s="28">
        <v>0</v>
      </c>
      <c r="E58" s="9"/>
      <c r="F58" s="9"/>
    </row>
    <row r="59" spans="1:11" ht="56.25" customHeight="1" x14ac:dyDescent="0.2">
      <c r="A59" s="32" t="s">
        <v>56</v>
      </c>
      <c r="B59" s="50">
        <v>0</v>
      </c>
      <c r="C59" s="50">
        <v>0</v>
      </c>
      <c r="D59" s="35">
        <v>0</v>
      </c>
      <c r="E59" s="9"/>
      <c r="F59" s="9"/>
    </row>
    <row r="60" spans="1:11" ht="39.75" customHeight="1" x14ac:dyDescent="0.2">
      <c r="A60" s="36" t="s">
        <v>57</v>
      </c>
      <c r="B60" s="51">
        <v>0</v>
      </c>
      <c r="C60" s="52">
        <v>0</v>
      </c>
      <c r="D60" s="47">
        <v>0</v>
      </c>
      <c r="E60" s="10"/>
      <c r="F60" s="10"/>
    </row>
    <row r="61" spans="1:11" ht="29.25" customHeight="1" x14ac:dyDescent="0.2">
      <c r="A61" s="36" t="s">
        <v>58</v>
      </c>
      <c r="B61" s="51">
        <v>0</v>
      </c>
      <c r="C61" s="52">
        <v>0</v>
      </c>
      <c r="D61" s="47">
        <v>0</v>
      </c>
      <c r="E61" s="10"/>
      <c r="F61" s="10"/>
    </row>
    <row r="62" spans="1:11" ht="40.5" customHeight="1" x14ac:dyDescent="0.3">
      <c r="A62" s="53" t="s">
        <v>59</v>
      </c>
      <c r="B62" s="54">
        <f>B9+B19+B21+B25+B31+B36+B39+B45+B47+B52+B59+B54</f>
        <v>532946.99900000007</v>
      </c>
      <c r="C62" s="71">
        <f>C9+C19+C21+C25+C31+C36+C39+C45+C47+C52+C54+C57+C59</f>
        <v>132633.71230000001</v>
      </c>
      <c r="D62" s="55">
        <f>C62/B62</f>
        <v>0.24886848513805027</v>
      </c>
      <c r="E62" s="11"/>
      <c r="F62" s="11"/>
      <c r="K62" s="17">
        <f>B62-480035.2</f>
        <v>52911.799000000057</v>
      </c>
    </row>
    <row r="63" spans="1:11" ht="45.75" customHeight="1" thickBot="1" x14ac:dyDescent="0.25">
      <c r="A63" s="56" t="s">
        <v>60</v>
      </c>
      <c r="B63" s="57">
        <f>B5-B62</f>
        <v>-3093.2990000001155</v>
      </c>
      <c r="C63" s="59">
        <f>C5-C62</f>
        <v>46846.487699999998</v>
      </c>
      <c r="D63" s="58"/>
      <c r="E63" s="10"/>
      <c r="F63" s="10"/>
    </row>
    <row r="64" spans="1:11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01.06.2023</vt:lpstr>
      <vt:lpstr>'на 01.06.2023'!Область_печати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2023-08-28T03:47:08Z</cp:lastPrinted>
  <dcterms:created xsi:type="dcterms:W3CDTF">2022-10-19T08:51:16Z</dcterms:created>
  <dcterms:modified xsi:type="dcterms:W3CDTF">2023-08-28T03:47:21Z</dcterms:modified>
</cp:coreProperties>
</file>